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Year-by-Year" sheetId="2" state="visible" r:id="rId4"/>
    <sheet name="Abou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<sst xmlns="http://schemas.openxmlformats.org/spreadsheetml/2006/main" count="58" uniqueCount="58">
  <si>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Rent vs Buy Calculator</t>
  </si>
  <si>
    <t xml:space="preserve">Net-worth comparison: invest-the-difference model</t>
  </si>
  <si>
    <t xml:space="preserve">Online version with interactive charts: rentingvsbuycalculator.com</t>
  </si>
  <si>
    <t xml:space="preserve">YOUR INPUTS (edit blue cells)</t>
  </si>
  <si>
    <t xml:space="preserve">Home price ($)</t>
  </si>
  <si>
    <t xml:space="preserve">Down payment (%)</t>
  </si>
  <si>
    <t xml:space="preserve">Interest rate (annual %)</t>
  </si>
  <si>
    <t xml:space="preserve">Loan term (years)</t>
  </si>
  <si>
    <t xml:space="preserve">Monthly rent ($)</t>
  </si>
  <si>
    <t xml:space="preserve">Years you will stay</t>
  </si>
  <si>
    <t xml:space="preserve">Investment return (annual %)</t>
  </si>
  <si>
    <t xml:space="preserve">Property tax (% of value/yr)</t>
  </si>
  <si>
    <t xml:space="preserve">Home insurance (% of value/yr)</t>
  </si>
  <si>
    <t xml:space="preserve">Maintenance (% of value/yr)</t>
  </si>
  <si>
    <t xml:space="preserve">Rent inflation (annual %)</t>
  </si>
  <si>
    <t xml:space="preserve">Home appreciation (annual %)</t>
  </si>
  <si>
    <t xml:space="preserve">MODEL CONSTANTS</t>
  </si>
  <si>
    <t xml:space="preserve">Closing costs (% of price)</t>
  </si>
  <si>
    <t xml:space="preserve">Selling costs (% of price)</t>
  </si>
  <si>
    <t xml:space="preserve">PMI rate (annual, if down&lt;20%)</t>
  </si>
  <si>
    <t xml:space="preserve">Renter insurance ($/month)</t>
  </si>
  <si>
    <t xml:space="preserve">CALCULATED VALUES</t>
  </si>
  <si>
    <t xml:space="preserve">Down payment ($)</t>
  </si>
  <si>
    <t xml:space="preserve">Loan amount ($)</t>
  </si>
  <si>
    <t xml:space="preserve">Monthly P&amp;I</t>
  </si>
  <si>
    <t xml:space="preserve">Monthly buy cost (Year 1, incl. tax/ins/maint)</t>
  </si>
  <si>
    <t xml:space="preserve">Monthly rent cost (Year 1, incl. renter ins.)</t>
  </si>
  <si>
    <t xml:space="preserve">Monthly gap (buy - rent, Year 1)</t>
  </si>
  <si>
    <t xml:space="preserve">Year-by-Year Net Worth Comparison</t>
  </si>
  <si>
    <t xml:space="preserve">Buyer equity = home value × (1 - selling costs) - loan balance | Renter portfolio = invested down payment + closing costs + monthly differences, compounding</t>
  </si>
  <si>
    <t xml:space="preserve">Year</t>
  </si>
  <si>
    <t xml:space="preserve">Home Value</t>
  </si>
  <si>
    <t xml:space="preserve">Loan Balance</t>
  </si>
  <si>
    <t xml:space="preserve">Buyer Equity</t>
  </si>
  <si>
    <t xml:space="preserve">Renter Portfolio</t>
  </si>
  <si>
    <t xml:space="preserve">Winner</t>
  </si>
  <si>
    <t xml:space="preserve">BREAK-EVEN YEAR</t>
  </si>
  <si>
    <t xml:space="preserve">First year buyer equity overtakes</t>
  </si>
  <si>
    <t xml:space="preserve">renter portfolio. Before this year,</t>
  </si>
  <si>
    <t xml:space="preserve">renting + investing wins.</t>
  </si>
  <si>
    <t xml:space="preserve">About This Calculator</t>
  </si>
  <si>
    <t xml:space="preserve">This Excel version uses the same net-worth comparison model as the online calculator.</t>
  </si>
  <si>
    <t xml:space="preserve">ONLINE VERSION (with interactive charts):</t>
  </si>
  <si>
    <t xml:space="preserve">https://rentingvsbuycalculator.com</t>
  </si>
  <si>
    <t xml:space="preserve">FULL METHODOLOGY (every formula explained):</t>
  </si>
  <si>
    <t xml:space="preserve">https://rentingvsbuycalculator.com/methodology</t>
  </si>
  <si>
    <t xml:space="preserve">HOW IT WORKS:</t>
  </si>
  <si>
    <t xml:space="preserve">- Buyer net worth = home equity if sold (value minus 6% selling costs minus loan balance)</t>
  </si>
  <si>
    <t xml:space="preserve">- Renter net worth = invested down payment + closing costs + monthly savings, compounding</t>
  </si>
  <si>
    <t xml:space="preserve">- Break-even = first year buyer equity overtakes renter portfolio</t>
  </si>
  <si>
    <t xml:space="preserve">EDIT THE BLUE CELLS on the Calculator sheet to run your own scenario.</t>
  </si>
  <si>
    <t xml:space="preserve">DEFAULTS (2026 U.S. averages):</t>
  </si>
  <si>
    <t xml:space="preserve">- 6.5% mortgage rate (Freddie Mac PMMS)</t>
  </si>
  <si>
    <t xml:space="preserve">- 2.5% closing costs, 6% selling costs</t>
  </si>
  <si>
    <t xml:space="preserve">- 1.1% property tax, 0.5% insurance, 1% maintenance</t>
  </si>
  <si>
    <t xml:space="preserve">- Conservative 4% investment return</t>
  </si>
  <si>
    <t xml:space="preserve">Built by Jack Wang | jackwangxin2007@gmail.com</t>
  </si>
  <si>
    <t xml:space="preserve">Educational tool, not financial advice.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</si>
</sst>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0.00%"/>
    <numFmt numFmtId="168" formatCode="0"/>
    <numFmt numFmtId="169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2A3A"/>
      <name val="Arial"/>
      <family val="0"/>
      <charset val="1"/>
    </font>
    <font>
      <i val="true"/>
      <sz val="9"/>
      <color rgb="FF8A9AAA"/>
      <name val="Arial"/>
      <family val="0"/>
      <charset val="1"/>
    </font>
    <font>
      <u val="single"/>
      <sz val="11"/>
      <color rgb="FF2B579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B5797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8E0"/>
      </left>
      <right style="thin">
        <color rgb="FFD0D8E0"/>
      </right>
      <top style="thin">
        <color rgb="FFD0D8E0"/>
      </top>
      <bottom style="thin">
        <color rgb="FFD0D8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8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A9AAA"/>
      <rgbColor rgb="FF003366"/>
      <rgbColor rgb="FF339966"/>
      <rgbColor rgb="FF003300"/>
      <rgbColor rgb="FF333300"/>
      <rgbColor rgb="FF993300"/>
      <rgbColor rgb="FF993366"/>
      <rgbColor rgb="FF2B5797"/>
      <rgbColor rgb="FF1A2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entingvsbuycalculator.com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entingvsbuycalculator.com/" TargetMode="External"/><Relationship Id="rId2" Type="http://schemas.openxmlformats.org/officeDocument/2006/relationships/hyperlink" Target="https://rentingvsbuycalculator.com/methodolog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4"/>
      <c r="C5" s="4"/>
    </row>
    <row r="6" customFormat="false" ht="15" hidden="false" customHeight="false" outlineLevel="0" collapsed="false">
      <c r="A6" s="5" t="s">
        <v>4</v>
      </c>
      <c r="B6" s="6" t="n">
        <v>400000</v>
      </c>
    </row>
    <row r="7" customFormat="false" ht="15" hidden="false" customHeight="false" outlineLevel="0" collapsed="false">
      <c r="A7" s="5" t="s">
        <v>5</v>
      </c>
      <c r="B7" s="7" t="n">
        <v>0.2</v>
      </c>
    </row>
    <row r="8" customFormat="false" ht="15" hidden="false" customHeight="false" outlineLevel="0" collapsed="false">
      <c r="A8" s="5" t="s">
        <v>6</v>
      </c>
      <c r="B8" s="8" t="n">
        <v>0.065</v>
      </c>
    </row>
    <row r="9" customFormat="false" ht="15" hidden="false" customHeight="false" outlineLevel="0" collapsed="false">
      <c r="A9" s="5" t="s">
        <v>7</v>
      </c>
      <c r="B9" s="9" t="n">
        <v>30</v>
      </c>
    </row>
    <row r="10" customFormat="false" ht="15" hidden="false" customHeight="false" outlineLevel="0" collapsed="false">
      <c r="A10" s="5" t="s">
        <v>8</v>
      </c>
      <c r="B10" s="6" t="n">
        <v>2000</v>
      </c>
    </row>
    <row r="11" customFormat="false" ht="15" hidden="false" customHeight="false" outlineLevel="0" collapsed="false">
      <c r="A11" s="5" t="s">
        <v>9</v>
      </c>
      <c r="B11" s="9" t="n">
        <v>7</v>
      </c>
    </row>
    <row r="12" customFormat="false" ht="15" hidden="false" customHeight="false" outlineLevel="0" collapsed="false">
      <c r="A12" s="5" t="s">
        <v>10</v>
      </c>
      <c r="B12" s="7" t="n">
        <v>0.04</v>
      </c>
    </row>
    <row r="13" customFormat="false" ht="15" hidden="false" customHeight="false" outlineLevel="0" collapsed="false">
      <c r="A13" s="5" t="s">
        <v>11</v>
      </c>
      <c r="B13" s="8" t="n">
        <v>0.011</v>
      </c>
    </row>
    <row r="14" customFormat="false" ht="15" hidden="false" customHeight="false" outlineLevel="0" collapsed="false">
      <c r="A14" s="5" t="s">
        <v>12</v>
      </c>
      <c r="B14" s="8" t="n">
        <v>0.005</v>
      </c>
    </row>
    <row r="15" customFormat="false" ht="15" hidden="false" customHeight="false" outlineLevel="0" collapsed="false">
      <c r="A15" s="5" t="s">
        <v>13</v>
      </c>
      <c r="B15" s="8" t="n">
        <v>0.01</v>
      </c>
    </row>
    <row r="16" customFormat="false" ht="15" hidden="false" customHeight="false" outlineLevel="0" collapsed="false">
      <c r="A16" s="5" t="s">
        <v>14</v>
      </c>
      <c r="B16" s="7" t="n">
        <v>0.03</v>
      </c>
    </row>
    <row r="17" customFormat="false" ht="15" hidden="false" customHeight="false" outlineLevel="0" collapsed="false">
      <c r="A17" s="5" t="s">
        <v>15</v>
      </c>
      <c r="B17" s="7" t="n">
        <v>0.03</v>
      </c>
    </row>
    <row r="19" customFormat="false" ht="15" hidden="false" customHeight="false" outlineLevel="0" collapsed="false">
      <c r="A19" s="4" t="s">
        <v>16</v>
      </c>
      <c r="B19" s="4"/>
      <c r="C19" s="4"/>
    </row>
    <row r="20" customFormat="false" ht="15" hidden="false" customHeight="false" outlineLevel="0" collapsed="false">
      <c r="A20" s="5" t="s">
        <v>17</v>
      </c>
      <c r="B20" s="7" t="n">
        <v>0.025</v>
      </c>
    </row>
    <row r="21" customFormat="false" ht="15" hidden="false" customHeight="false" outlineLevel="0" collapsed="false">
      <c r="A21" s="5" t="s">
        <v>18</v>
      </c>
      <c r="B21" s="7" t="n">
        <v>0.06</v>
      </c>
    </row>
    <row r="22" customFormat="false" ht="15" hidden="false" customHeight="false" outlineLevel="0" collapsed="false">
      <c r="A22" s="5" t="s">
        <v>19</v>
      </c>
      <c r="B22" s="7" t="n">
        <v>0.008</v>
      </c>
    </row>
    <row r="23" customFormat="false" ht="15" hidden="false" customHeight="false" outlineLevel="0" collapsed="false">
      <c r="A23" s="5" t="s">
        <v>20</v>
      </c>
      <c r="B23" s="6" t="n">
        <v>20</v>
      </c>
    </row>
    <row r="25" customFormat="false" ht="15" hidden="false" customHeight="false" outlineLevel="0" collapsed="false">
      <c r="A25" s="4" t="s">
        <v>21</v>
      </c>
      <c r="B25" s="4"/>
      <c r="C25" s="4"/>
    </row>
    <row r="26" customFormat="false" ht="15" hidden="false" customHeight="false" outlineLevel="0" collapsed="false">
      <c r="A26" s="5" t="s">
        <v>22</v>
      </c>
      <c r="B26" s="10" t="n">
        <f aca="false">B6*B7</f>
        <v>80000</v>
      </c>
    </row>
    <row r="27" customFormat="false" ht="15" hidden="false" customHeight="false" outlineLevel="0" collapsed="false">
      <c r="A27" s="5" t="s">
        <v>23</v>
      </c>
      <c r="B27" s="10" t="n">
        <f aca="false">B6-B26</f>
        <v>320000</v>
      </c>
    </row>
    <row r="28" customFormat="false" ht="15" hidden="false" customHeight="false" outlineLevel="0" collapsed="false">
      <c r="A28" s="5" t="s">
        <v>24</v>
      </c>
      <c r="B28" s="10" t="n">
        <f aca="false">B27*(B8/12*(1+B8/12)^(B9*12))/((1+B8/12)^(B9*12)-1)</f>
        <v>2022.61767517749</v>
      </c>
    </row>
    <row r="29" customFormat="false" ht="15" hidden="false" customHeight="false" outlineLevel="0" collapsed="false">
      <c r="A29" s="5" t="s">
        <v>25</v>
      </c>
      <c r="B29" s="10" t="n">
        <f aca="false">B28+B6*(B13+B14+B15)/12+IF(B7&lt;0.2,B27*B22/12,0)</f>
        <v>2889.28434184416</v>
      </c>
    </row>
    <row r="30" customFormat="false" ht="15" hidden="false" customHeight="false" outlineLevel="0" collapsed="false">
      <c r="A30" s="5" t="s">
        <v>26</v>
      </c>
      <c r="B30" s="10" t="n">
        <f aca="false">B10+B23</f>
        <v>2020</v>
      </c>
    </row>
    <row r="31" customFormat="false" ht="15" hidden="false" customHeight="false" outlineLevel="0" collapsed="false">
      <c r="A31" s="5" t="s">
        <v>27</v>
      </c>
      <c r="B31" s="11" t="n">
        <f aca="false">B29-B30</f>
        <v>869.284341844156</v>
      </c>
    </row>
  </sheetData>
  <mergeCells count="3">
    <mergeCell ref="A5:C5"/>
    <mergeCell ref="A19:C19"/>
    <mergeCell ref="A25:C25"/>
  </mergeCells>
  <hyperlinks>
    <hyperlink ref="A3" r:id="rId1" display="Online version with interactive charts: rentingvsbuycalculator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5" min="2" style="0" width="16"/>
    <col collapsed="false" customWidth="true" hidden="false" outlineLevel="0" max="6" min="6" style="0" width="10"/>
    <col collapsed="false" customWidth="true" hidden="false" outlineLevel="0" max="8" min="8" style="0" width="32"/>
  </cols>
  <sheetData>
    <row r="1" customFormat="false" ht="17.35" hidden="false" customHeight="false" outlineLevel="0" collapsed="false">
      <c r="A1" s="1" t="s">
        <v>28</v>
      </c>
    </row>
    <row r="2" customFormat="false" ht="15" hidden="false" customHeight="false" outlineLevel="0" collapsed="false">
      <c r="A2" s="2" t="s">
        <v>29</v>
      </c>
    </row>
    <row r="4" customFormat="false" ht="15" hidden="false" customHeight="false" outlineLevel="0" collapsed="false">
      <c r="A4" s="12" t="s">
        <v>30</v>
      </c>
      <c r="B4" s="12" t="s">
        <v>31</v>
      </c>
      <c r="C4" s="12" t="s">
        <v>32</v>
      </c>
      <c r="D4" s="12" t="s">
        <v>33</v>
      </c>
      <c r="E4" s="12" t="s">
        <v>34</v>
      </c>
      <c r="F4" s="12" t="s">
        <v>35</v>
      </c>
      <c r="H4" s="13" t="s">
        <v>36</v>
      </c>
    </row>
    <row r="5" customFormat="false" ht="17.35" hidden="false" customHeight="false" outlineLevel="0" collapsed="false">
      <c r="A5" s="14" t="n">
        <v>0</v>
      </c>
      <c r="B5" s="10" t="n">
        <f aca="false">Calculator!B6</f>
        <v>400000</v>
      </c>
      <c r="C5" s="10" t="n">
        <f aca="false">Calculator!B27</f>
        <v>320000</v>
      </c>
      <c r="D5" s="10" t="n">
        <f aca="false">B5*(1-Calculator!B21)-C5</f>
        <v>56000</v>
      </c>
      <c r="E5" s="10" t="n">
        <f aca="false">Calculator!B26+Calculator!B6*Calculator!B20</f>
        <v>90000</v>
      </c>
      <c r="F5" s="15" t="str">
        <f aca="false">IF(D5&gt;=E5,"BUY","RENT")</f>
        <v>RENT</v>
      </c>
      <c r="H5" s="16" t="n">
        <f aca="false">IFERROR(INDEX(A5:A35,MATCH("BUY",F5:F35,0)),"Renting wins all 30 yrs")</f>
        <v>12</v>
      </c>
    </row>
    <row r="6" customFormat="false" ht="15" hidden="false" customHeight="false" outlineLevel="0" collapsed="false">
      <c r="A6" s="14" t="n">
        <v>1</v>
      </c>
      <c r="B6" s="10" t="n">
        <f aca="false">$B$5*(1+Calculator!$B$17)^A6</f>
        <v>412000</v>
      </c>
      <c r="C6" s="10" t="n">
        <f aca="false">MAX(0,Calculator!$B$27*((1+Calculator!$B$8/12)^(Calculator!$B$9*12)-(1+Calculator!$B$8/12)^(A6*12))/((1+Calculator!$B$8/12)^(Calculator!$B$9*12)-1))</f>
        <v>316423.278499328</v>
      </c>
      <c r="D6" s="10" t="n">
        <f aca="false">B6*(1-Calculator!$B$21)-C6</f>
        <v>70856.7215006719</v>
      </c>
      <c r="E6" s="10" t="n">
        <f aca="false">MAX(0,E5*(1+Calculator!$B$12)+12*((Calculator!$B$28+B6*(Calculator!$B$13+Calculator!$B$14+Calculator!$B$15)/12+IF(AND(Calculator!$B$7&lt;0.2,C6&gt;Calculator!$B$6*0.8),Calculator!$B$27*Calculator!$B$22/12,0))-(Calculator!$B$10*(1+Calculator!$B$16)^(A6-1)+Calculator!$B$23)))</f>
        <v>104343.41210213</v>
      </c>
      <c r="F6" s="15" t="str">
        <f aca="false">IF(D6&gt;=E6,"BUY","RENT")</f>
        <v>RENT</v>
      </c>
    </row>
    <row r="7" customFormat="false" ht="15" hidden="false" customHeight="false" outlineLevel="0" collapsed="false">
      <c r="A7" s="14" t="n">
        <v>2</v>
      </c>
      <c r="B7" s="10" t="n">
        <f aca="false">$B$5*(1+Calculator!$B$17)^A7</f>
        <v>424360</v>
      </c>
      <c r="C7" s="10" t="n">
        <f aca="false">MAX(0,Calculator!$B$27*((1+Calculator!$B$8/12)^(Calculator!$B$9*12)-(1+Calculator!$B$8/12)^(A7*12))/((1+Calculator!$B$8/12)^(Calculator!$B$9*12)-1))</f>
        <v>312607.017335659</v>
      </c>
      <c r="D7" s="10" t="n">
        <f aca="false">B7*(1-Calculator!$B$21)-C7</f>
        <v>86291.3826643413</v>
      </c>
      <c r="E7" s="10" t="n">
        <f aca="false">MAX(0,E6*(1+Calculator!$B$12)+12*((Calculator!$B$28+B7*(Calculator!$B$13+Calculator!$B$14+Calculator!$B$15)/12+IF(AND(Calculator!$B$7&lt;0.2,C7&gt;Calculator!$B$6*0.8),Calculator!$B$27*Calculator!$B$22/12,0))-(Calculator!$B$10*(1+Calculator!$B$16)^(A7-1)+Calculator!$B$23)))</f>
        <v>118861.920688345</v>
      </c>
      <c r="F7" s="15" t="str">
        <f aca="false">IF(D7&gt;=E7,"BUY","RENT")</f>
        <v>RENT</v>
      </c>
      <c r="H7" s="2" t="s">
        <v>37</v>
      </c>
    </row>
    <row r="8" customFormat="false" ht="15" hidden="false" customHeight="false" outlineLevel="0" collapsed="false">
      <c r="A8" s="14" t="n">
        <v>3</v>
      </c>
      <c r="B8" s="10" t="n">
        <f aca="false">$B$5*(1+Calculator!$B$17)^A8</f>
        <v>437090.8</v>
      </c>
      <c r="C8" s="10" t="n">
        <f aca="false">MAX(0,Calculator!$B$27*((1+Calculator!$B$8/12)^(Calculator!$B$9*12)-(1+Calculator!$B$8/12)^(A8*12))/((1+Calculator!$B$8/12)^(Calculator!$B$9*12)-1))</f>
        <v>308535.174094133</v>
      </c>
      <c r="D8" s="10" t="n">
        <f aca="false">B8*(1-Calculator!$B$21)-C8</f>
        <v>102330.177905867</v>
      </c>
      <c r="E8" s="10" t="n">
        <f aca="false">MAX(0,E7*(1+Calculator!$B$12)+12*((Calculator!$B$28+B8*(Calculator!$B$13+Calculator!$B$14+Calculator!$B$15)/12+IF(AND(Calculator!$B$7&lt;0.2,C8&gt;Calculator!$B$6*0.8),Calculator!$B$27*Calculator!$B$22/12,0))-(Calculator!$B$10*(1+Calculator!$B$16)^(A8-1)+Calculator!$B$23)))</f>
        <v>133550.570418009</v>
      </c>
      <c r="F8" s="15" t="str">
        <f aca="false">IF(D8&gt;=E8,"BUY","RENT")</f>
        <v>RENT</v>
      </c>
      <c r="H8" s="2" t="s">
        <v>38</v>
      </c>
    </row>
    <row r="9" customFormat="false" ht="15" hidden="false" customHeight="false" outlineLevel="0" collapsed="false">
      <c r="A9" s="14" t="n">
        <v>4</v>
      </c>
      <c r="B9" s="10" t="n">
        <f aca="false">$B$5*(1+Calculator!$B$17)^A9</f>
        <v>450203.524</v>
      </c>
      <c r="C9" s="10" t="n">
        <f aca="false">MAX(0,Calculator!$B$27*((1+Calculator!$B$8/12)^(Calculator!$B$9*12)-(1+Calculator!$B$8/12)^(A9*12))/((1+Calculator!$B$8/12)^(Calculator!$B$9*12)-1))</f>
        <v>304190.631969659</v>
      </c>
      <c r="D9" s="10" t="n">
        <f aca="false">B9*(1-Calculator!$B$21)-C9</f>
        <v>119000.680590342</v>
      </c>
      <c r="E9" s="10" t="n">
        <f aca="false">MAX(0,E8*(1+Calculator!$B$12)+12*((Calculator!$B$28+B9*(Calculator!$B$13+Calculator!$B$14+Calculator!$B$15)/12+IF(AND(Calculator!$B$7&lt;0.2,C9&gt;Calculator!$B$6*0.8),Calculator!$B$27*Calculator!$B$22/12,0))-(Calculator!$B$10*(1+Calculator!$B$16)^(A9-1)+Calculator!$B$23)))</f>
        <v>148403.848960859</v>
      </c>
      <c r="F9" s="15" t="str">
        <f aca="false">IF(D9&gt;=E9,"BUY","RENT")</f>
        <v>RENT</v>
      </c>
      <c r="H9" s="2" t="s">
        <v>39</v>
      </c>
    </row>
    <row r="10" customFormat="false" ht="15" hidden="false" customHeight="false" outlineLevel="0" collapsed="false">
      <c r="A10" s="14" t="n">
        <v>5</v>
      </c>
      <c r="B10" s="10" t="n">
        <f aca="false">$B$5*(1+Calculator!$B$17)^A10</f>
        <v>463709.62972</v>
      </c>
      <c r="C10" s="10" t="n">
        <f aca="false">MAX(0,Calculator!$B$27*((1+Calculator!$B$8/12)^(Calculator!$B$9*12)-(1+Calculator!$B$8/12)^(A10*12))/((1+Calculator!$B$8/12)^(Calculator!$B$9*12)-1))</f>
        <v>299555.127813005</v>
      </c>
      <c r="D10" s="10" t="n">
        <f aca="false">B10*(1-Calculator!$B$21)-C10</f>
        <v>136331.924123795</v>
      </c>
      <c r="E10" s="10" t="n">
        <f aca="false">MAX(0,E9*(1+Calculator!$B$12)+12*((Calculator!$B$28+B10*(Calculator!$B$13+Calculator!$B$14+Calculator!$B$15)/12+IF(AND(Calculator!$B$7&lt;0.2,C10&gt;Calculator!$B$6*0.8),Calculator!$B$27*Calculator!$B$22/12,0))-(Calculator!$B$10*(1+Calculator!$B$16)^(A10-1)+Calculator!$B$23)))</f>
        <v>163415.653954143</v>
      </c>
      <c r="F10" s="15" t="str">
        <f aca="false">IF(D10&gt;=E10,"BUY","RENT")</f>
        <v>RENT</v>
      </c>
    </row>
    <row r="11" customFormat="false" ht="15" hidden="false" customHeight="false" outlineLevel="0" collapsed="false">
      <c r="A11" s="14" t="n">
        <v>6</v>
      </c>
      <c r="B11" s="10" t="n">
        <f aca="false">$B$5*(1+Calculator!$B$17)^A11</f>
        <v>477620.9186116</v>
      </c>
      <c r="C11" s="10" t="n">
        <f aca="false">MAX(0,Calculator!$B$27*((1+Calculator!$B$8/12)^(Calculator!$B$9*12)-(1+Calculator!$B$8/12)^(A11*12))/((1+Calculator!$B$8/12)^(Calculator!$B$9*12)-1))</f>
        <v>294609.175358014</v>
      </c>
      <c r="D11" s="10" t="n">
        <f aca="false">B11*(1-Calculator!$B$21)-C11</f>
        <v>154354.48813689</v>
      </c>
      <c r="E11" s="10" t="n">
        <f aca="false">MAX(0,E10*(1+Calculator!$B$12)+12*((Calculator!$B$28+B11*(Calculator!$B$13+Calculator!$B$14+Calculator!$B$15)/12+IF(AND(Calculator!$B$7&lt;0.2,C11&gt;Calculator!$B$6*0.8),Calculator!$B$27*Calculator!$B$22/12,0))-(Calculator!$B$10*(1+Calculator!$B$16)^(A11-1)+Calculator!$B$23)))</f>
        <v>178579.25831514</v>
      </c>
      <c r="F11" s="15" t="str">
        <f aca="false">IF(D11&gt;=E11,"BUY","RENT")</f>
        <v>RENT</v>
      </c>
    </row>
    <row r="12" customFormat="false" ht="15" hidden="false" customHeight="false" outlineLevel="0" collapsed="false">
      <c r="A12" s="14" t="n">
        <v>7</v>
      </c>
      <c r="B12" s="10" t="n">
        <f aca="false">$B$5*(1+Calculator!$B$17)^A12</f>
        <v>491949.546169948</v>
      </c>
      <c r="C12" s="10" t="n">
        <f aca="false">MAX(0,Calculator!$B$27*((1+Calculator!$B$8/12)^(Calculator!$B$9*12)-(1+Calculator!$B$8/12)^(A12*12))/((1+Calculator!$B$8/12)^(Calculator!$B$9*12)-1))</f>
        <v>289331.983307197</v>
      </c>
      <c r="D12" s="10" t="n">
        <f aca="false">B12*(1-Calculator!$B$21)-C12</f>
        <v>173100.590092554</v>
      </c>
      <c r="E12" s="10" t="n">
        <f aca="false">MAX(0,E11*(1+Calculator!$B$12)+12*((Calculator!$B$28+B12*(Calculator!$B$13+Calculator!$B$14+Calculator!$B$15)/12+IF(AND(Calculator!$B$7&lt;0.2,C12&gt;Calculator!$B$6*0.8),Calculator!$B$27*Calculator!$B$22/12,0))-(Calculator!$B$10*(1+Calculator!$B$16)^(A12-1)+Calculator!$B$23)))</f>
        <v>193887.273833598</v>
      </c>
      <c r="F12" s="15" t="str">
        <f aca="false">IF(D12&gt;=E12,"BUY","RENT")</f>
        <v>RENT</v>
      </c>
    </row>
    <row r="13" customFormat="false" ht="15" hidden="false" customHeight="false" outlineLevel="0" collapsed="false">
      <c r="A13" s="14" t="n">
        <v>8</v>
      </c>
      <c r="B13" s="10" t="n">
        <f aca="false">$B$5*(1+Calculator!$B$17)^A13</f>
        <v>506708.032555047</v>
      </c>
      <c r="C13" s="10" t="n">
        <f aca="false">MAX(0,Calculator!$B$27*((1+Calculator!$B$8/12)^(Calculator!$B$9*12)-(1+Calculator!$B$8/12)^(A13*12))/((1+Calculator!$B$8/12)^(Calculator!$B$9*12)-1))</f>
        <v>283701.367931363</v>
      </c>
      <c r="D13" s="10" t="n">
        <f aca="false">B13*(1-Calculator!$B$21)-C13</f>
        <v>192604.182670381</v>
      </c>
      <c r="E13" s="10" t="n">
        <f aca="false">MAX(0,E12*(1+Calculator!$B$12)+12*((Calculator!$B$28+B13*(Calculator!$B$13+Calculator!$B$14+Calculator!$B$15)/12+IF(AND(Calculator!$B$7&lt;0.2,C13&gt;Calculator!$B$6*0.8),Calculator!$B$27*Calculator!$B$22/12,0))-(Calculator!$B$10*(1+Calculator!$B$16)^(A13-1)+Calculator!$B$23)))</f>
        <v>209331.612965307</v>
      </c>
      <c r="F13" s="15" t="str">
        <f aca="false">IF(D13&gt;=E13,"BUY","RENT")</f>
        <v>RENT</v>
      </c>
    </row>
    <row r="14" customFormat="false" ht="15" hidden="false" customHeight="false" outlineLevel="0" collapsed="false">
      <c r="A14" s="14" t="n">
        <v>9</v>
      </c>
      <c r="B14" s="10" t="n">
        <f aca="false">$B$5*(1+Calculator!$B$17)^A14</f>
        <v>521909.273531698</v>
      </c>
      <c r="C14" s="10" t="n">
        <f aca="false">MAX(0,Calculator!$B$27*((1+Calculator!$B$8/12)^(Calculator!$B$9*12)-(1+Calculator!$B$8/12)^(A14*12))/((1+Calculator!$B$8/12)^(Calculator!$B$9*12)-1))</f>
        <v>277693.659815895</v>
      </c>
      <c r="D14" s="10" t="n">
        <f aca="false">B14*(1-Calculator!$B$21)-C14</f>
        <v>212901.057303901</v>
      </c>
      <c r="E14" s="10" t="n">
        <f aca="false">MAX(0,E13*(1+Calculator!$B$12)+12*((Calculator!$B$28+B14*(Calculator!$B$13+Calculator!$B$14+Calculator!$B$15)/12+IF(AND(Calculator!$B$7&lt;0.2,C14&gt;Calculator!$B$6*0.8),Calculator!$B$27*Calculator!$B$22/12,0))-(Calculator!$B$10*(1+Calculator!$B$16)^(A14-1)+Calculator!$B$23)))</f>
        <v>224903.44874457</v>
      </c>
      <c r="F14" s="15" t="str">
        <f aca="false">IF(D14&gt;=E14,"BUY","RENT")</f>
        <v>RENT</v>
      </c>
    </row>
    <row r="15" customFormat="false" ht="15" hidden="false" customHeight="false" outlineLevel="0" collapsed="false">
      <c r="A15" s="14" t="n">
        <v>10</v>
      </c>
      <c r="B15" s="10" t="n">
        <f aca="false">$B$5*(1+Calculator!$B$17)^A15</f>
        <v>537566.551737649</v>
      </c>
      <c r="C15" s="10" t="n">
        <f aca="false">MAX(0,Calculator!$B$27*((1+Calculator!$B$8/12)^(Calculator!$B$9*12)-(1+Calculator!$B$8/12)^(A15*12))/((1+Calculator!$B$8/12)^(Calculator!$B$9*12)-1))</f>
        <v>271283.604361644</v>
      </c>
      <c r="D15" s="10" t="n">
        <f aca="false">B15*(1-Calculator!$B$21)-C15</f>
        <v>234028.954271746</v>
      </c>
      <c r="E15" s="10" t="n">
        <f aca="false">MAX(0,E14*(1+Calculator!$B$12)+12*((Calculator!$B$28+B15*(Calculator!$B$13+Calculator!$B$14+Calculator!$B$15)/12+IF(AND(Calculator!$B$7&lt;0.2,C15&gt;Calculator!$B$6*0.8),Calculator!$B$27*Calculator!$B$22/12,0))-(Calculator!$B$10*(1+Calculator!$B$16)^(A15-1)+Calculator!$B$23)))</f>
        <v>240593.17272976</v>
      </c>
      <c r="F15" s="15" t="str">
        <f aca="false">IF(D15&gt;=E15,"BUY","RENT")</f>
        <v>RENT</v>
      </c>
    </row>
    <row r="16" customFormat="false" ht="15" hidden="false" customHeight="false" outlineLevel="0" collapsed="false">
      <c r="A16" s="14" t="n">
        <v>11</v>
      </c>
      <c r="B16" s="10" t="n">
        <f aca="false">$B$5*(1+Calculator!$B$17)^A16</f>
        <v>553693.548289778</v>
      </c>
      <c r="C16" s="10" t="n">
        <f aca="false">MAX(0,Calculator!$B$27*((1+Calculator!$B$8/12)^(Calculator!$B$9*12)-(1+Calculator!$B$8/12)^(A16*12))/((1+Calculator!$B$8/12)^(Calculator!$B$9*12)-1))</f>
        <v>264444.255622183</v>
      </c>
      <c r="D16" s="10" t="n">
        <f aca="false">B16*(1-Calculator!$B$21)-C16</f>
        <v>256027.679770209</v>
      </c>
      <c r="E16" s="10" t="n">
        <f aca="false">MAX(0,E15*(1+Calculator!$B$12)+12*((Calculator!$B$28+B16*(Calculator!$B$13+Calculator!$B$14+Calculator!$B$15)/12+IF(AND(Calculator!$B$7&lt;0.2,C16&gt;Calculator!$B$6*0.8),Calculator!$B$27*Calculator!$B$22/12,0))-(Calculator!$B$10*(1+Calculator!$B$16)^(A16-1)+Calculator!$B$23)))</f>
        <v>256390.350892355</v>
      </c>
      <c r="F16" s="15" t="str">
        <f aca="false">IF(D16&gt;=E16,"BUY","RENT")</f>
        <v>RENT</v>
      </c>
    </row>
    <row r="17" customFormat="false" ht="15" hidden="false" customHeight="false" outlineLevel="0" collapsed="false">
      <c r="A17" s="14" t="n">
        <v>12</v>
      </c>
      <c r="B17" s="10" t="n">
        <f aca="false">$B$5*(1+Calculator!$B$17)^A17</f>
        <v>570304.354738472</v>
      </c>
      <c r="C17" s="10" t="n">
        <f aca="false">MAX(0,Calculator!$B$27*((1+Calculator!$B$8/12)^(Calculator!$B$9*12)-(1+Calculator!$B$8/12)^(A17*12))/((1+Calculator!$B$8/12)^(Calculator!$B$9*12)-1))</f>
        <v>257146.863031149</v>
      </c>
      <c r="D17" s="10" t="n">
        <f aca="false">B17*(1-Calculator!$B$21)-C17</f>
        <v>278939.230423015</v>
      </c>
      <c r="E17" s="10" t="n">
        <f aca="false">MAX(0,E16*(1+Calculator!$B$12)+12*((Calculator!$B$28+B17*(Calculator!$B$13+Calculator!$B$14+Calculator!$B$15)/12+IF(AND(Calculator!$B$7&lt;0.2,C17&gt;Calculator!$B$6*0.8),Calculator!$B$27*Calculator!$B$22/12,0))-(Calculator!$B$10*(1+Calculator!$B$16)^(A17-1)+Calculator!$B$23)))</f>
        <v>272283.677355993</v>
      </c>
      <c r="F17" s="15" t="str">
        <f aca="false">IF(D17&gt;=E17,"BUY","RENT")</f>
        <v>BUY</v>
      </c>
    </row>
    <row r="18" customFormat="false" ht="15" hidden="false" customHeight="false" outlineLevel="0" collapsed="false">
      <c r="A18" s="14" t="n">
        <v>13</v>
      </c>
      <c r="B18" s="10" t="n">
        <f aca="false">$B$5*(1+Calculator!$B$17)^A18</f>
        <v>587413.485380626</v>
      </c>
      <c r="C18" s="10" t="n">
        <f aca="false">MAX(0,Calculator!$B$27*((1+Calculator!$B$8/12)^(Calculator!$B$9*12)-(1+Calculator!$B$8/12)^(A18*12))/((1+Calculator!$B$8/12)^(Calculator!$B$9*12)-1))</f>
        <v>249360.750543503</v>
      </c>
      <c r="D18" s="10" t="n">
        <f aca="false">B18*(1-Calculator!$B$21)-C18</f>
        <v>302807.925714285</v>
      </c>
      <c r="E18" s="10" t="n">
        <f aca="false">MAX(0,E17*(1+Calculator!$B$12)+12*((Calculator!$B$28+B18*(Calculator!$B$13+Calculator!$B$14+Calculator!$B$15)/12+IF(AND(Calculator!$B$7&lt;0.2,C18&gt;Calculator!$B$6*0.8),Calculator!$B$27*Calculator!$B$22/12,0))-(Calculator!$B$10*(1+Calculator!$B$16)^(A18-1)+Calculator!$B$23)))</f>
        <v>288260.92588795</v>
      </c>
      <c r="F18" s="15" t="str">
        <f aca="false">IF(D18&gt;=E18,"BUY","RENT")</f>
        <v>BUY</v>
      </c>
    </row>
    <row r="19" customFormat="false" ht="15" hidden="false" customHeight="false" outlineLevel="0" collapsed="false">
      <c r="A19" s="14" t="n">
        <v>14</v>
      </c>
      <c r="B19" s="10" t="n">
        <f aca="false">$B$5*(1+Calculator!$B$17)^A19</f>
        <v>605035.889942045</v>
      </c>
      <c r="C19" s="10" t="n">
        <f aca="false">MAX(0,Calculator!$B$27*((1+Calculator!$B$8/12)^(Calculator!$B$9*12)-(1+Calculator!$B$8/12)^(A19*12))/((1+Calculator!$B$8/12)^(Calculator!$B$9*12)-1))</f>
        <v>241053.18768266</v>
      </c>
      <c r="D19" s="10" t="n">
        <f aca="false">B19*(1-Calculator!$B$21)-C19</f>
        <v>327680.548862862</v>
      </c>
      <c r="E19" s="10" t="n">
        <f aca="false">MAX(0,E18*(1+Calculator!$B$12)+12*((Calculator!$B$28+B19*(Calculator!$B$13+Calculator!$B$14+Calculator!$B$15)/12+IF(AND(Calculator!$B$7&lt;0.2,C19&gt;Calculator!$B$6*0.8),Calculator!$B$27*Calculator!$B$22/12,0))-(Calculator!$B$10*(1+Calculator!$B$16)^(A19-1)+Calculator!$B$23)))</f>
        <v>304308.899041254</v>
      </c>
      <c r="F19" s="15" t="str">
        <f aca="false">IF(D19&gt;=E19,"BUY","RENT")</f>
        <v>BUY</v>
      </c>
    </row>
    <row r="20" customFormat="false" ht="15" hidden="false" customHeight="false" outlineLevel="0" collapsed="false">
      <c r="A20" s="14" t="n">
        <v>15</v>
      </c>
      <c r="B20" s="10" t="n">
        <f aca="false">$B$5*(1+Calculator!$B$17)^A20</f>
        <v>623186.966640306</v>
      </c>
      <c r="C20" s="10" t="n">
        <f aca="false">MAX(0,Calculator!$B$27*((1+Calculator!$B$8/12)^(Calculator!$B$9*12)-(1+Calculator!$B$8/12)^(A20*12))/((1+Calculator!$B$8/12)^(Calculator!$B$9*12)-1))</f>
        <v>232189.251951398</v>
      </c>
      <c r="D20" s="10" t="n">
        <f aca="false">B20*(1-Calculator!$B$21)-C20</f>
        <v>353606.496690489</v>
      </c>
      <c r="E20" s="10" t="n">
        <f aca="false">MAX(0,E19*(1+Calculator!$B$12)+12*((Calculator!$B$28+B20*(Calculator!$B$13+Calculator!$B$14+Calculator!$B$15)/12+IF(AND(Calculator!$B$7&lt;0.2,C20&gt;Calculator!$B$6*0.8),Calculator!$B$27*Calculator!$B$22/12,0))-(Calculator!$B$10*(1+Calculator!$B$16)^(A20-1)+Calculator!$B$23)))</f>
        <v>320413.374841159</v>
      </c>
      <c r="F20" s="15" t="str">
        <f aca="false">IF(D20&gt;=E20,"BUY","RENT")</f>
        <v>BUY</v>
      </c>
    </row>
    <row r="21" customFormat="false" ht="15" hidden="false" customHeight="false" outlineLevel="0" collapsed="false">
      <c r="A21" s="14" t="n">
        <v>16</v>
      </c>
      <c r="B21" s="10" t="n">
        <f aca="false">$B$5*(1+Calculator!$B$17)^A21</f>
        <v>641882.575639515</v>
      </c>
      <c r="C21" s="10" t="n">
        <f aca="false">MAX(0,Calculator!$B$27*((1+Calculator!$B$8/12)^(Calculator!$B$9*12)-(1+Calculator!$B$8/12)^(A21*12))/((1+Calculator!$B$8/12)^(Calculator!$B$9*12)-1))</f>
        <v>222731.682028183</v>
      </c>
      <c r="D21" s="10" t="n">
        <f aca="false">B21*(1-Calculator!$B$21)-C21</f>
        <v>380637.939072961</v>
      </c>
      <c r="E21" s="10" t="n">
        <f aca="false">MAX(0,E20*(1+Calculator!$B$12)+12*((Calculator!$B$28+B21*(Calculator!$B$13+Calculator!$B$14+Calculator!$B$15)/12+IF(AND(Calculator!$B$7&lt;0.2,C21&gt;Calculator!$B$6*0.8),Calculator!$B$27*Calculator!$B$22/12,0))-(Calculator!$B$10*(1+Calculator!$B$16)^(A21-1)+Calculator!$B$23)))</f>
        <v>336559.050905145</v>
      </c>
      <c r="F21" s="15" t="str">
        <f aca="false">IF(D21&gt;=E21,"BUY","RENT")</f>
        <v>BUY</v>
      </c>
    </row>
    <row r="22" customFormat="false" ht="15" hidden="false" customHeight="false" outlineLevel="0" collapsed="false">
      <c r="A22" s="14" t="n">
        <v>17</v>
      </c>
      <c r="B22" s="10" t="n">
        <f aca="false">$B$5*(1+Calculator!$B$17)^A22</f>
        <v>661139.052908701</v>
      </c>
      <c r="C22" s="10" t="n">
        <f aca="false">MAX(0,Calculator!$B$27*((1+Calculator!$B$8/12)^(Calculator!$B$9*12)-(1+Calculator!$B$8/12)^(A22*12))/((1+Calculator!$B$8/12)^(Calculator!$B$9*12)-1))</f>
        <v>212640.721131766</v>
      </c>
      <c r="D22" s="10" t="n">
        <f aca="false">B22*(1-Calculator!$B$21)-C22</f>
        <v>408829.988602413</v>
      </c>
      <c r="E22" s="10" t="n">
        <f aca="false">MAX(0,E21*(1+Calculator!$B$12)+12*((Calculator!$B$28+B22*(Calculator!$B$13+Calculator!$B$14+Calculator!$B$15)/12+IF(AND(Calculator!$B$7&lt;0.2,C22&gt;Calculator!$B$6*0.8),Calculator!$B$27*Calculator!$B$22/12,0))-(Calculator!$B$10*(1+Calculator!$B$16)^(A22-1)+Calculator!$B$23)))</f>
        <v>352729.485880736</v>
      </c>
      <c r="F22" s="15" t="str">
        <f aca="false">IF(D22&gt;=E22,"BUY","RENT")</f>
        <v>BUY</v>
      </c>
    </row>
    <row r="23" customFormat="false" ht="15" hidden="false" customHeight="false" outlineLevel="0" collapsed="false">
      <c r="A23" s="14" t="n">
        <v>18</v>
      </c>
      <c r="B23" s="10" t="n">
        <f aca="false">$B$5*(1+Calculator!$B$17)^A23</f>
        <v>680973.224495962</v>
      </c>
      <c r="C23" s="10" t="n">
        <f aca="false">MAX(0,Calculator!$B$27*((1+Calculator!$B$8/12)^(Calculator!$B$9*12)-(1+Calculator!$B$8/12)^(A23*12))/((1+Calculator!$B$8/12)^(Calculator!$B$9*12)-1))</f>
        <v>201873.949895631</v>
      </c>
      <c r="D23" s="10" t="n">
        <f aca="false">B23*(1-Calculator!$B$21)-C23</f>
        <v>438240.881130573</v>
      </c>
      <c r="E23" s="10" t="n">
        <f aca="false">MAX(0,E22*(1+Calculator!$B$12)+12*((Calculator!$B$28+B23*(Calculator!$B$13+Calculator!$B$14+Calculator!$B$15)/12+IF(AND(Calculator!$B$7&lt;0.2,C23&gt;Calculator!$B$6*0.8),Calculator!$B$27*Calculator!$B$22/12,0))-(Calculator!$B$10*(1+Calculator!$B$16)^(A23-1)+Calculator!$B$23)))</f>
        <v>368907.038080468</v>
      </c>
      <c r="F23" s="15" t="str">
        <f aca="false">IF(D23&gt;=E23,"BUY","RENT")</f>
        <v>BUY</v>
      </c>
    </row>
    <row r="24" customFormat="false" ht="15" hidden="false" customHeight="false" outlineLevel="0" collapsed="false">
      <c r="A24" s="14" t="n">
        <v>19</v>
      </c>
      <c r="B24" s="10" t="n">
        <f aca="false">$B$5*(1+Calculator!$B$17)^A24</f>
        <v>701402.421230841</v>
      </c>
      <c r="C24" s="10" t="n">
        <f aca="false">MAX(0,Calculator!$B$27*((1+Calculator!$B$8/12)^(Calculator!$B$9*12)-(1+Calculator!$B$8/12)^(A24*12))/((1+Calculator!$B$8/12)^(Calculator!$B$9*12)-1))</f>
        <v>190386.108049724</v>
      </c>
      <c r="D24" s="10" t="n">
        <f aca="false">B24*(1-Calculator!$B$21)-C24</f>
        <v>468932.167907266</v>
      </c>
      <c r="E24" s="10" t="n">
        <f aca="false">MAX(0,E23*(1+Calculator!$B$12)+12*((Calculator!$B$28+B24*(Calculator!$B$13+Calculator!$B$14+Calculator!$B$15)/12+IF(AND(Calculator!$B$7&lt;0.2,C24&gt;Calculator!$B$6*0.8),Calculator!$B$27*Calculator!$B$22/12,0))-(Calculator!$B$10*(1+Calculator!$B$16)^(A24-1)+Calculator!$B$23)))</f>
        <v>385072.801188061</v>
      </c>
      <c r="F24" s="15" t="str">
        <f aca="false">IF(D24&gt;=E24,"BUY","RENT")</f>
        <v>BUY</v>
      </c>
    </row>
    <row r="25" customFormat="false" ht="15" hidden="false" customHeight="false" outlineLevel="0" collapsed="false">
      <c r="A25" s="14" t="n">
        <v>20</v>
      </c>
      <c r="B25" s="10" t="n">
        <f aca="false">$B$5*(1+Calculator!$B$17)^A25</f>
        <v>722444.493867766</v>
      </c>
      <c r="C25" s="10" t="n">
        <f aca="false">MAX(0,Calculator!$B$27*((1+Calculator!$B$8/12)^(Calculator!$B$9*12)-(1+Calculator!$B$8/12)^(A25*12))/((1+Calculator!$B$8/12)^(Calculator!$B$9*12)-1))</f>
        <v>178128.904159885</v>
      </c>
      <c r="D25" s="10" t="n">
        <f aca="false">B25*(1-Calculator!$B$21)-C25</f>
        <v>500968.920075815</v>
      </c>
      <c r="E25" s="10" t="n">
        <f aca="false">MAX(0,E24*(1+Calculator!$B$12)+12*((Calculator!$B$28+B25*(Calculator!$B$13+Calculator!$B$14+Calculator!$B$15)/12+IF(AND(Calculator!$B$7&lt;0.2,C25&gt;Calculator!$B$6*0.8),Calculator!$B$27*Calculator!$B$22/12,0))-(Calculator!$B$10*(1+Calculator!$B$16)^(A25-1)+Calculator!$B$23)))</f>
        <v>401206.536904424</v>
      </c>
      <c r="F25" s="15" t="str">
        <f aca="false">IF(D25&gt;=E25,"BUY","RENT")</f>
        <v>BUY</v>
      </c>
    </row>
    <row r="26" customFormat="false" ht="15" hidden="false" customHeight="false" outlineLevel="0" collapsed="false">
      <c r="A26" s="14" t="n">
        <v>21</v>
      </c>
      <c r="B26" s="10" t="n">
        <f aca="false">$B$5*(1+Calculator!$B$17)^A26</f>
        <v>744117.828683799</v>
      </c>
      <c r="C26" s="10" t="n">
        <f aca="false">MAX(0,Calculator!$B$27*((1+Calculator!$B$8/12)^(Calculator!$B$9*12)-(1+Calculator!$B$8/12)^(A26*12))/((1+Calculator!$B$8/12)^(Calculator!$B$9*12)-1))</f>
        <v>165050.81262517</v>
      </c>
      <c r="D26" s="10" t="n">
        <f aca="false">B26*(1-Calculator!$B$21)-C26</f>
        <v>534419.946337601</v>
      </c>
      <c r="E26" s="10" t="n">
        <f aca="false">MAX(0,E25*(1+Calculator!$B$12)+12*((Calculator!$B$28+B26*(Calculator!$B$13+Calculator!$B$14+Calculator!$B$15)/12+IF(AND(Calculator!$B$7&lt;0.2,C26&gt;Calculator!$B$6*0.8),Calculator!$B$27*Calculator!$B$22/12,0))-(Calculator!$B$10*(1+Calculator!$B$16)^(A26-1)+Calculator!$B$23)))</f>
        <v>417286.604396444</v>
      </c>
      <c r="F26" s="15" t="str">
        <f aca="false">IF(D26&gt;=E26,"BUY","RENT")</f>
        <v>BUY</v>
      </c>
    </row>
    <row r="27" customFormat="false" ht="15" hidden="false" customHeight="false" outlineLevel="0" collapsed="false">
      <c r="A27" s="14" t="n">
        <v>22</v>
      </c>
      <c r="B27" s="10" t="n">
        <f aca="false">$B$5*(1+Calculator!$B$17)^A27</f>
        <v>766441.363544313</v>
      </c>
      <c r="C27" s="10" t="n">
        <f aca="false">MAX(0,Calculator!$B$27*((1+Calculator!$B$8/12)^(Calculator!$B$9*12)-(1+Calculator!$B$8/12)^(A27*12))/((1+Calculator!$B$8/12)^(Calculator!$B$9*12)-1))</f>
        <v>151096.857079716</v>
      </c>
      <c r="D27" s="10" t="n">
        <f aca="false">B27*(1-Calculator!$B$21)-C27</f>
        <v>569358.024651938</v>
      </c>
      <c r="E27" s="10" t="n">
        <f aca="false">MAX(0,E26*(1+Calculator!$B$12)+12*((Calculator!$B$28+B27*(Calculator!$B$13+Calculator!$B$14+Calculator!$B$15)/12+IF(AND(Calculator!$B$7&lt;0.2,C27&gt;Calculator!$B$6*0.8),Calculator!$B$27*Calculator!$B$22/12,0))-(Calculator!$B$10*(1+Calculator!$B$16)^(A27-1)+Calculator!$B$23)))</f>
        <v>433289.886405556</v>
      </c>
      <c r="F27" s="15" t="str">
        <f aca="false">IF(D27&gt;=E27,"BUY","RENT")</f>
        <v>BUY</v>
      </c>
    </row>
    <row r="28" customFormat="false" ht="15" hidden="false" customHeight="false" outlineLevel="0" collapsed="false">
      <c r="A28" s="14" t="n">
        <v>23</v>
      </c>
      <c r="B28" s="10" t="n">
        <f aca="false">$B$5*(1+Calculator!$B$17)^A28</f>
        <v>789434.604450642</v>
      </c>
      <c r="C28" s="10" t="n">
        <f aca="false">MAX(0,Calculator!$B$27*((1+Calculator!$B$8/12)^(Calculator!$B$9*12)-(1+Calculator!$B$8/12)^(A28*12))/((1+Calculator!$B$8/12)^(Calculator!$B$9*12)-1))</f>
        <v>136208.379288623</v>
      </c>
      <c r="D28" s="10" t="n">
        <f aca="false">B28*(1-Calculator!$B$21)-C28</f>
        <v>605860.148894981</v>
      </c>
      <c r="E28" s="10" t="n">
        <f aca="false">MAX(0,E27*(1+Calculator!$B$12)+12*((Calculator!$B$28+B28*(Calculator!$B$13+Calculator!$B$14+Calculator!$B$15)/12+IF(AND(Calculator!$B$7&lt;0.2,C28&gt;Calculator!$B$6*0.8),Calculator!$B$27*Calculator!$B$22/12,0))-(Calculator!$B$10*(1+Calculator!$B$16)^(A28-1)+Calculator!$B$23)))</f>
        <v>449191.711866966</v>
      </c>
      <c r="F28" s="15" t="str">
        <f aca="false">IF(D28&gt;=E28,"BUY","RENT")</f>
        <v>BUY</v>
      </c>
    </row>
    <row r="29" customFormat="false" ht="15" hidden="false" customHeight="false" outlineLevel="0" collapsed="false">
      <c r="A29" s="14" t="n">
        <v>24</v>
      </c>
      <c r="B29" s="10" t="n">
        <f aca="false">$B$5*(1+Calculator!$B$17)^A29</f>
        <v>813117.642584162</v>
      </c>
      <c r="C29" s="10" t="n">
        <f aca="false">MAX(0,Calculator!$B$27*((1+Calculator!$B$8/12)^(Calculator!$B$9*12)-(1+Calculator!$B$8/12)^(A29*12))/((1+Calculator!$B$8/12)^(Calculator!$B$9*12)-1))</f>
        <v>120322.792566361</v>
      </c>
      <c r="D29" s="10" t="n">
        <f aca="false">B29*(1-Calculator!$B$21)-C29</f>
        <v>644007.791462751</v>
      </c>
      <c r="E29" s="10" t="n">
        <f aca="false">MAX(0,E28*(1+Calculator!$B$12)+12*((Calculator!$B$28+B29*(Calculator!$B$13+Calculator!$B$14+Calculator!$B$15)/12+IF(AND(Calculator!$B$7&lt;0.2,C29&gt;Calculator!$B$6*0.8),Calculator!$B$27*Calculator!$B$22/12,0))-(Calculator!$B$10*(1+Calculator!$B$16)^(A29-1)+Calculator!$B$23)))</f>
        <v>464965.774883924</v>
      </c>
      <c r="F29" s="15" t="str">
        <f aca="false">IF(D29&gt;=E29,"BUY","RENT")</f>
        <v>BUY</v>
      </c>
    </row>
    <row r="30" customFormat="false" ht="15" hidden="false" customHeight="false" outlineLevel="0" collapsed="false">
      <c r="A30" s="14" t="n">
        <v>25</v>
      </c>
      <c r="B30" s="10" t="n">
        <f aca="false">$B$5*(1+Calculator!$B$17)^A30</f>
        <v>837511.171861686</v>
      </c>
      <c r="C30" s="10" t="n">
        <f aca="false">MAX(0,Calculator!$B$27*((1+Calculator!$B$8/12)^(Calculator!$B$9*12)-(1+Calculator!$B$8/12)^(A30*12))/((1+Calculator!$B$8/12)^(Calculator!$B$9*12)-1))</f>
        <v>103373.318681162</v>
      </c>
      <c r="D30" s="10" t="n">
        <f aca="false">B30*(1-Calculator!$B$21)-C30</f>
        <v>683887.182868823</v>
      </c>
      <c r="E30" s="10" t="n">
        <f aca="false">MAX(0,E29*(1+Calculator!$B$12)+12*((Calculator!$B$28+B30*(Calculator!$B$13+Calculator!$B$14+Calculator!$B$15)/12+IF(AND(Calculator!$B$7&lt;0.2,C30&gt;Calculator!$B$6*0.8),Calculator!$B$27*Calculator!$B$22/12,0))-(Calculator!$B$10*(1+Calculator!$B$16)^(A30-1)+Calculator!$B$23)))</f>
        <v>480584.049894765</v>
      </c>
      <c r="F30" s="15" t="str">
        <f aca="false">IF(D30&gt;=E30,"BUY","RENT")</f>
        <v>BUY</v>
      </c>
    </row>
    <row r="31" customFormat="false" ht="15" hidden="false" customHeight="false" outlineLevel="0" collapsed="false">
      <c r="A31" s="14" t="n">
        <v>26</v>
      </c>
      <c r="B31" s="10" t="n">
        <f aca="false">$B$5*(1+Calculator!$B$17)^A31</f>
        <v>862636.507017537</v>
      </c>
      <c r="C31" s="10" t="n">
        <f aca="false">MAX(0,Calculator!$B$27*((1+Calculator!$B$8/12)^(Calculator!$B$9*12)-(1+Calculator!$B$8/12)^(A31*12))/((1+Calculator!$B$8/12)^(Calculator!$B$9*12)-1))</f>
        <v>85288.7071394027</v>
      </c>
      <c r="D31" s="10" t="n">
        <f aca="false">B31*(1-Calculator!$B$21)-C31</f>
        <v>725589.609457082</v>
      </c>
      <c r="E31" s="10" t="n">
        <f aca="false">MAX(0,E30*(1+Calculator!$B$12)+12*((Calculator!$B$28+B31*(Calculator!$B$13+Calculator!$B$14+Calculator!$B$15)/12+IF(AND(Calculator!$B$7&lt;0.2,C31&gt;Calculator!$B$6*0.8),Calculator!$B$27*Calculator!$B$22/12,0))-(Calculator!$B$10*(1+Calculator!$B$16)^(A31-1)+Calculator!$B$23)))</f>
        <v>496016.70286344</v>
      </c>
      <c r="F31" s="15" t="str">
        <f aca="false">IF(D31&gt;=E31,"BUY","RENT")</f>
        <v>BUY</v>
      </c>
    </row>
    <row r="32" customFormat="false" ht="15" hidden="false" customHeight="false" outlineLevel="0" collapsed="false">
      <c r="A32" s="14" t="n">
        <v>27</v>
      </c>
      <c r="B32" s="10" t="n">
        <f aca="false">$B$5*(1+Calculator!$B$17)^A32</f>
        <v>888515.602228063</v>
      </c>
      <c r="C32" s="10" t="n">
        <f aca="false">MAX(0,Calculator!$B$27*((1+Calculator!$B$8/12)^(Calculator!$B$9*12)-(1+Calculator!$B$8/12)^(A32*12))/((1+Calculator!$B$8/12)^(Calculator!$B$9*12)-1))</f>
        <v>65992.9356699452</v>
      </c>
      <c r="D32" s="10" t="n">
        <f aca="false">B32*(1-Calculator!$B$21)-C32</f>
        <v>769211.730424434</v>
      </c>
      <c r="E32" s="10" t="n">
        <f aca="false">MAX(0,E31*(1+Calculator!$B$12)+12*((Calculator!$B$28+B32*(Calculator!$B$13+Calculator!$B$14+Calculator!$B$15)/12+IF(AND(Calculator!$B$7&lt;0.2,C32&gt;Calculator!$B$6*0.8),Calculator!$B$27*Calculator!$B$22/12,0))-(Calculator!$B$10*(1+Calculator!$B$16)^(A32-1)+Calculator!$B$23)))</f>
        <v>511231.998316985</v>
      </c>
      <c r="F32" s="15" t="str">
        <f aca="false">IF(D32&gt;=E32,"BUY","RENT")</f>
        <v>BUY</v>
      </c>
    </row>
    <row r="33" customFormat="false" ht="15" hidden="false" customHeight="false" outlineLevel="0" collapsed="false">
      <c r="A33" s="14" t="n">
        <v>28</v>
      </c>
      <c r="B33" s="10" t="n">
        <f aca="false">$B$5*(1+Calculator!$B$17)^A33</f>
        <v>915171.070294905</v>
      </c>
      <c r="C33" s="10" t="n">
        <f aca="false">MAX(0,Calculator!$B$27*((1+Calculator!$B$8/12)^(Calculator!$B$9*12)-(1+Calculator!$B$8/12)^(A33*12))/((1+Calculator!$B$8/12)^(Calculator!$B$9*12)-1))</f>
        <v>45404.8906493603</v>
      </c>
      <c r="D33" s="10" t="n">
        <f aca="false">B33*(1-Calculator!$B$21)-C33</f>
        <v>814855.91542785</v>
      </c>
      <c r="E33" s="10" t="n">
        <f aca="false">MAX(0,E32*(1+Calculator!$B$12)+12*((Calculator!$B$28+B33*(Calculator!$B$13+Calculator!$B$14+Calculator!$B$15)/12+IF(AND(Calculator!$B$7&lt;0.2,C33&gt;Calculator!$B$6*0.8),Calculator!$B$27*Calculator!$B$22/12,0))-(Calculator!$B$10*(1+Calculator!$B$16)^(A33-1)+Calculator!$B$23)))</f>
        <v>526196.202045778</v>
      </c>
      <c r="F33" s="15" t="str">
        <f aca="false">IF(D33&gt;=E33,"BUY","RENT")</f>
        <v>BUY</v>
      </c>
    </row>
    <row r="34" customFormat="false" ht="15" hidden="false" customHeight="false" outlineLevel="0" collapsed="false">
      <c r="A34" s="14" t="n">
        <v>29</v>
      </c>
      <c r="B34" s="10" t="n">
        <f aca="false">$B$5*(1+Calculator!$B$17)^A34</f>
        <v>942626.202403752</v>
      </c>
      <c r="C34" s="10" t="n">
        <f aca="false">MAX(0,Calculator!$B$27*((1+Calculator!$B$8/12)^(Calculator!$B$9*12)-(1+Calculator!$B$8/12)^(A34*12))/((1+Calculator!$B$8/12)^(Calculator!$B$9*12)-1))</f>
        <v>23438.026124635</v>
      </c>
      <c r="D34" s="10" t="n">
        <f aca="false">B34*(1-Calculator!$B$21)-C34</f>
        <v>862630.604134892</v>
      </c>
      <c r="E34" s="10" t="n">
        <f aca="false">MAX(0,E33*(1+Calculator!$B$12)+12*((Calculator!$B$28+B34*(Calculator!$B$13+Calculator!$B$14+Calculator!$B$15)/12+IF(AND(Calculator!$B$7&lt;0.2,C34&gt;Calculator!$B$6*0.8),Calculator!$B$27*Calculator!$B$22/12,0))-(Calculator!$B$10*(1+Calculator!$B$16)^(A34-1)+Calculator!$B$23)))</f>
        <v>540873.479274542</v>
      </c>
      <c r="F34" s="15" t="str">
        <f aca="false">IF(D34&gt;=E34,"BUY","RENT")</f>
        <v>BUY</v>
      </c>
    </row>
    <row r="35" customFormat="false" ht="15" hidden="false" customHeight="false" outlineLevel="0" collapsed="false">
      <c r="A35" s="14" t="n">
        <v>30</v>
      </c>
      <c r="B35" s="10" t="n">
        <f aca="false">$B$5*(1+Calculator!$B$17)^A35</f>
        <v>970904.988475865</v>
      </c>
      <c r="C35" s="10" t="n">
        <f aca="false">MAX(0,Calculator!$B$27*((1+Calculator!$B$8/12)^(Calculator!$B$9*12)-(1+Calculator!$B$8/12)^(A35*12))/((1+Calculator!$B$8/12)^(Calculator!$B$9*12)-1))</f>
        <v>0</v>
      </c>
      <c r="D35" s="10" t="n">
        <f aca="false">B35*(1-Calculator!$B$21)-C35</f>
        <v>912650.689167313</v>
      </c>
      <c r="E35" s="10" t="n">
        <f aca="false">MAX(0,E34*(1+Calculator!$B$12)+12*((Calculator!$B$28+B35*(Calculator!$B$13+Calculator!$B$14+Calculator!$B$15)/12+IF(AND(Calculator!$B$7&lt;0.2,C35&gt;Calculator!$B$6*0.8),Calculator!$B$27*Calculator!$B$22/12,0))-(Calculator!$B$10*(1+Calculator!$B$16)^(A35-1)+Calculator!$B$23)))</f>
        <v>555225.788103801</v>
      </c>
      <c r="F35" s="15" t="str">
        <f aca="false">IF(D35&gt;=E35,"BUY","RENT")</f>
        <v>BUY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" t="s">
        <v>40</v>
      </c>
    </row>
    <row r="2" customFormat="false" ht="15" hidden="false" customHeight="false" outlineLevel="0" collapsed="false">
      <c r="A2" s="5"/>
    </row>
    <row r="3" customFormat="false" ht="15" hidden="false" customHeight="false" outlineLevel="0" collapsed="false">
      <c r="A3" s="5" t="s">
        <v>41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17" t="s">
        <v>42</v>
      </c>
    </row>
    <row r="6" customFormat="false" ht="14.15" hidden="false" customHeight="false" outlineLevel="0" collapsed="false">
      <c r="A6" s="3" t="s">
        <v>43</v>
      </c>
    </row>
    <row r="7" customFormat="false" ht="15" hidden="false" customHeight="false" outlineLevel="0" collapsed="false">
      <c r="A7" s="5"/>
    </row>
    <row r="8" customFormat="false" ht="15" hidden="false" customHeight="false" outlineLevel="0" collapsed="false">
      <c r="A8" s="17" t="s">
        <v>44</v>
      </c>
    </row>
    <row r="9" customFormat="false" ht="14.15" hidden="false" customHeight="false" outlineLevel="0" collapsed="false">
      <c r="A9" s="3" t="s">
        <v>45</v>
      </c>
    </row>
    <row r="10" customFormat="false" ht="15" hidden="false" customHeight="false" outlineLevel="0" collapsed="false">
      <c r="A10" s="5"/>
    </row>
    <row r="11" customFormat="false" ht="15" hidden="false" customHeight="false" outlineLevel="0" collapsed="false">
      <c r="A11" s="17" t="s">
        <v>46</v>
      </c>
    </row>
    <row r="12" customFormat="false" ht="15" hidden="false" customHeight="false" outlineLevel="0" collapsed="false">
      <c r="A12" s="5" t="s">
        <v>47</v>
      </c>
    </row>
    <row r="13" customFormat="false" ht="15" hidden="false" customHeight="false" outlineLevel="0" collapsed="false">
      <c r="A13" s="5" t="s">
        <v>48</v>
      </c>
    </row>
    <row r="14" customFormat="false" ht="15" hidden="false" customHeight="false" outlineLevel="0" collapsed="false">
      <c r="A14" s="5" t="s">
        <v>49</v>
      </c>
    </row>
    <row r="15" customFormat="false" ht="15" hidden="false" customHeight="false" outlineLevel="0" collapsed="false">
      <c r="A15" s="5"/>
    </row>
    <row r="16" customFormat="false" ht="15" hidden="false" customHeight="false" outlineLevel="0" collapsed="false">
      <c r="A16" s="5" t="s">
        <v>50</v>
      </c>
    </row>
    <row r="17" customFormat="false" ht="15" hidden="false" customHeight="false" outlineLevel="0" collapsed="false">
      <c r="A17" s="5"/>
    </row>
    <row r="18" customFormat="false" ht="15" hidden="false" customHeight="false" outlineLevel="0" collapsed="false">
      <c r="A18" s="17" t="s">
        <v>51</v>
      </c>
    </row>
    <row r="19" customFormat="false" ht="15" hidden="false" customHeight="false" outlineLevel="0" collapsed="false">
      <c r="A19" s="5" t="s">
        <v>52</v>
      </c>
    </row>
    <row r="20" customFormat="false" ht="15" hidden="false" customHeight="false" outlineLevel="0" collapsed="false">
      <c r="A20" s="5" t="s">
        <v>53</v>
      </c>
    </row>
    <row r="21" customFormat="false" ht="15" hidden="false" customHeight="false" outlineLevel="0" collapsed="false">
      <c r="A21" s="5" t="s">
        <v>54</v>
      </c>
    </row>
    <row r="22" customFormat="false" ht="15" hidden="false" customHeight="false" outlineLevel="0" collapsed="false">
      <c r="A22" s="5" t="s">
        <v>55</v>
      </c>
    </row>
    <row r="23" customFormat="false" ht="15" hidden="false" customHeight="false" outlineLevel="0" collapsed="false">
      <c r="A23" s="5"/>
    </row>
    <row r="24" customFormat="false" ht="15" hidden="false" customHeight="false" outlineLevel="0" collapsed="false">
      <c r="A24" s="5" t="s">
        <v>56</v>
      </c>
    </row>
    <row r="25" customFormat="false" ht="15" hidden="false" customHeight="false" outlineLevel="0" collapsed="false">
      <c r="A25" s="5" t="s">
        <v>57</v>
      </c>
    </row>
  </sheetData>
  <hyperlinks>
    <hyperlink ref="A6" r:id="rId1" display="https://rentingvsbuycalculator.com"/>
    <hyperlink ref="A9" r:id="rId2" display="https://rentingvsbuycalculator.com/methodolog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2026-06-13T00:53:31Z</dcterms:created>
  <dc:creator>openpyxl</dc:creator>
  <dc:description/>
  <dc:language>en-US</dc:language>
  <cp:lastModifiedBy/>
  <dcterms:modified xsi:type="dcterms:W3CDTF">2026-06-13T00:53:31Z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